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164-larissa\Downloads\"/>
    </mc:Choice>
  </mc:AlternateContent>
  <xr:revisionPtr revIDLastSave="0" documentId="13_ncr:1_{E17ECC06-A345-49B9-B0E6-7B885D04DA86}" xr6:coauthVersionLast="47" xr6:coauthVersionMax="47" xr10:uidLastSave="{00000000-0000-0000-0000-000000000000}"/>
  <bookViews>
    <workbookView xWindow="28680" yWindow="-120" windowWidth="29040" windowHeight="15720" activeTab="1" xr2:uid="{CAC01B06-2A9D-4B21-94B1-5ABE4737FACC}"/>
  </bookViews>
  <sheets>
    <sheet name="Indicadores de Produção" sheetId="1" r:id="rId1"/>
    <sheet name="Indicadores de Desempenh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D11" i="2" l="1"/>
  <c r="C44" i="1"/>
  <c r="C116" i="1"/>
  <c r="C90" i="1"/>
  <c r="C81" i="1"/>
  <c r="C50" i="1"/>
  <c r="B50" i="1"/>
  <c r="D53" i="2"/>
  <c r="D50" i="2"/>
  <c r="D44" i="2"/>
  <c r="D41" i="2"/>
  <c r="D38" i="2"/>
  <c r="D35" i="2"/>
  <c r="D32" i="2"/>
  <c r="D20" i="2"/>
  <c r="D17" i="2"/>
  <c r="D14" i="2"/>
  <c r="D8" i="2"/>
  <c r="D5" i="2"/>
  <c r="C124" i="1"/>
  <c r="C133" i="1"/>
  <c r="C29" i="1"/>
  <c r="C31" i="1" s="1"/>
  <c r="C20" i="1"/>
  <c r="C47" i="2" l="1"/>
  <c r="D47" i="2" s="1"/>
  <c r="C50" i="2"/>
  <c r="C13" i="2"/>
  <c r="C12" i="2"/>
  <c r="C8" i="2"/>
  <c r="C105" i="1"/>
  <c r="C68" i="1"/>
  <c r="C53" i="2"/>
  <c r="C44" i="2"/>
  <c r="C41" i="2"/>
  <c r="C38" i="2"/>
  <c r="C35" i="2"/>
  <c r="C32" i="2"/>
  <c r="C29" i="2"/>
  <c r="C26" i="2"/>
  <c r="C23" i="2"/>
  <c r="D23" i="2" s="1"/>
  <c r="C17" i="2"/>
  <c r="C14" i="2"/>
  <c r="C5" i="2" l="1"/>
</calcChain>
</file>

<file path=xl/sharedStrings.xml><?xml version="1.0" encoding="utf-8"?>
<sst xmlns="http://schemas.openxmlformats.org/spreadsheetml/2006/main" count="231" uniqueCount="167">
  <si>
    <t>Internação (Saídas Hospitalares)</t>
  </si>
  <si>
    <t>Saídas Clínicas</t>
  </si>
  <si>
    <t>Saídas Cirúrgica</t>
  </si>
  <si>
    <t>Saídas Pediátricas</t>
  </si>
  <si>
    <t>Saídas Cirúrgicas Pediátricas</t>
  </si>
  <si>
    <t>Saídas Obstétricas</t>
  </si>
  <si>
    <t xml:space="preserve">Saídas Saúde Mental </t>
  </si>
  <si>
    <t>Setembro</t>
  </si>
  <si>
    <t>Hospital Estadual de Jataí Dr. Serafim de Carvalho (HEJ)</t>
  </si>
  <si>
    <t>Cirurgia Eletiva Ambulatorial</t>
  </si>
  <si>
    <t>Cirurgias oftalmológicas que não necessitem de internação</t>
  </si>
  <si>
    <t>Cirurgias Eletivas</t>
  </si>
  <si>
    <t>Cirurgia eletiva hospitalar de alto giro</t>
  </si>
  <si>
    <t>Cirurgia eletiva hospitalar de média ou alta complexidade (sem alto custo)</t>
  </si>
  <si>
    <t xml:space="preserve">Cirurgia eletiva hospitalar de alta complexidade e alto custo </t>
  </si>
  <si>
    <t>Total</t>
  </si>
  <si>
    <t>Especialidades para cirurgias eletivas</t>
  </si>
  <si>
    <t>Bucomaxilofacial</t>
  </si>
  <si>
    <t>Cirurgia Geral Adulto</t>
  </si>
  <si>
    <t>Cirurgia Vascular</t>
  </si>
  <si>
    <t>Ginecologia</t>
  </si>
  <si>
    <t>Oftalmologia</t>
  </si>
  <si>
    <t>Ortopedia / Traumatologia</t>
  </si>
  <si>
    <t>Otorrinolaringologia</t>
  </si>
  <si>
    <t>Urologia</t>
  </si>
  <si>
    <t xml:space="preserve">Cirurgias de Urgência </t>
  </si>
  <si>
    <t>Sem meta</t>
  </si>
  <si>
    <t>Especialidades para cirurgias de Urgência</t>
  </si>
  <si>
    <t>Cirurgia Geral</t>
  </si>
  <si>
    <t>Obstetrícia (cesariana)</t>
  </si>
  <si>
    <t xml:space="preserve">Atendimento Ambultorial </t>
  </si>
  <si>
    <t>Consultas Médicas</t>
  </si>
  <si>
    <t>Consultas Multiprofissionais</t>
  </si>
  <si>
    <t xml:space="preserve">Procedimentos Ambulatoriais </t>
  </si>
  <si>
    <t>Atendimento Ambulatorial  Médico por Especialidade</t>
  </si>
  <si>
    <t>Anestesiologia</t>
  </si>
  <si>
    <t>Angiologia e Cirurgia Vascular</t>
  </si>
  <si>
    <t>Cardiologia</t>
  </si>
  <si>
    <t>Cirurgião Pediátrico</t>
  </si>
  <si>
    <t>Dermatologia</t>
  </si>
  <si>
    <t>Infectologia (VVS e SAE)</t>
  </si>
  <si>
    <t>Obstetrícia (egresso)</t>
  </si>
  <si>
    <t>Ortopedia e Traumatologia</t>
  </si>
  <si>
    <t>Otorrinolaringologia adulto e pediátrica</t>
  </si>
  <si>
    <t>Pediatria (egresso)</t>
  </si>
  <si>
    <t>Psiquiatria</t>
  </si>
  <si>
    <t>Atendimento Ambulatorial Multiprofissional</t>
  </si>
  <si>
    <t>Enfermagem - egresso e VVS</t>
  </si>
  <si>
    <t>Farmácia</t>
  </si>
  <si>
    <t>Fisioterapia - egresso</t>
  </si>
  <si>
    <t>Fonoaudiologia</t>
  </si>
  <si>
    <t>Nutricionista - egresso</t>
  </si>
  <si>
    <t>Psicologia</t>
  </si>
  <si>
    <t>Serviço Social</t>
  </si>
  <si>
    <t>Terapia Ocupacional - egresso</t>
  </si>
  <si>
    <t>SADT Externo</t>
  </si>
  <si>
    <t>Biópsia de tireoide (paaf)</t>
  </si>
  <si>
    <t>Tomografia com e sem contraste</t>
  </si>
  <si>
    <t>Ultrassonografia convencional</t>
  </si>
  <si>
    <t>Ultrassonografia Doppler</t>
  </si>
  <si>
    <t>Colonoscopia</t>
  </si>
  <si>
    <t xml:space="preserve">SADT Interno </t>
  </si>
  <si>
    <t xml:space="preserve">Análises Clínicas </t>
  </si>
  <si>
    <t>Anatomia Patológica</t>
  </si>
  <si>
    <t>Ecocrdiografia</t>
  </si>
  <si>
    <t>Ecodoppler</t>
  </si>
  <si>
    <t>Eletrocardiografia</t>
  </si>
  <si>
    <t>Radiografia</t>
  </si>
  <si>
    <t>Tomografia Computadorizada</t>
  </si>
  <si>
    <t>Ultrassonografia</t>
  </si>
  <si>
    <t>Fisioterapia</t>
  </si>
  <si>
    <t>Hemodiálise</t>
  </si>
  <si>
    <t>Odontologia</t>
  </si>
  <si>
    <t xml:space="preserve">Produção Porta de Entrada - Urgência </t>
  </si>
  <si>
    <t>Clínica Médica</t>
  </si>
  <si>
    <t>Obstetrícia</t>
  </si>
  <si>
    <t>Pediatria</t>
  </si>
  <si>
    <t>Produção Ambulatorial</t>
  </si>
  <si>
    <t>BPA</t>
  </si>
  <si>
    <t xml:space="preserve">Sem meta </t>
  </si>
  <si>
    <t>Atendimento às Urgências</t>
  </si>
  <si>
    <t xml:space="preserve">Referenciadas </t>
  </si>
  <si>
    <t>Demanda espontânea</t>
  </si>
  <si>
    <t>Acolhimento, Avaliação e Classificação de Risco</t>
  </si>
  <si>
    <t xml:space="preserve">AACR - Vermelho </t>
  </si>
  <si>
    <t xml:space="preserve">AACR - Laranja </t>
  </si>
  <si>
    <t xml:space="preserve">AACR - Amarelo </t>
  </si>
  <si>
    <t xml:space="preserve">AACR - Verde </t>
  </si>
  <si>
    <t>AACR - Azul</t>
  </si>
  <si>
    <t>AACR – Branco</t>
  </si>
  <si>
    <t>≤ 15%</t>
  </si>
  <si>
    <t>Nº de cesáreas realizadas</t>
  </si>
  <si>
    <t>Total de partos realizados</t>
  </si>
  <si>
    <t xml:space="preserve">INDICADORES DE DESEMPENHO /  2025 </t>
  </si>
  <si>
    <t xml:space="preserve">INDICADORES DE DESEMPENHO </t>
  </si>
  <si>
    <t>1. Taxa de Ocupação Hospitalar</t>
  </si>
  <si>
    <t>≥ 85 %</t>
  </si>
  <si>
    <t>Total de pacientes - dia</t>
  </si>
  <si>
    <t>Total de leitos operacionais - dia do período</t>
  </si>
  <si>
    <t>2. Taxa Média/Tempo Médio de Permanência Hospitalar (TMP)</t>
  </si>
  <si>
    <t>≤ 5 dias</t>
  </si>
  <si>
    <t>Total de pacientes-dia no período</t>
  </si>
  <si>
    <t xml:space="preserve"> Total de saídas no período</t>
  </si>
  <si>
    <t>3. Índice de Intervalo de Substituição (horas)</t>
  </si>
  <si>
    <t>≤ 24 h</t>
  </si>
  <si>
    <t>Taxa de ocupação hospitalar</t>
  </si>
  <si>
    <t>Média de tempo de permanência</t>
  </si>
  <si>
    <t>4. Taxa de Readmissão em UTI (48 horas )</t>
  </si>
  <si>
    <t>&lt; 5%</t>
  </si>
  <si>
    <t>Nº de retornos em até 48 horas</t>
  </si>
  <si>
    <t>Nº de saídas da UTI, por alta</t>
  </si>
  <si>
    <t>5. Taxa de Readmissão Hospitalar (29 dias)</t>
  </si>
  <si>
    <t>&lt; 20%</t>
  </si>
  <si>
    <t>Número de pacientes readmitidos entre 0 e 29 dias da última alta hospitalar</t>
  </si>
  <si>
    <t>Número total de internações hospitalares</t>
  </si>
  <si>
    <t xml:space="preserve">6. Percentual de Ocorrência de Glosas no SIH - DATASUS </t>
  </si>
  <si>
    <t>≤ 7%</t>
  </si>
  <si>
    <t>Total de procedimentos rejeitados no SIH</t>
  </si>
  <si>
    <t>total de procedimentos apresentados no SIH</t>
  </si>
  <si>
    <t>7. Percentual de Suspensão de Cirurgias Eletivas por condições operacionais (apresentar os mapas cirúrgicos)</t>
  </si>
  <si>
    <t>≤ 5%</t>
  </si>
  <si>
    <t>Nº de cirurgias eletivas suspensas</t>
  </si>
  <si>
    <t>Nº de cirurgias eletivas ( mapa cirúrgico)</t>
  </si>
  <si>
    <t>8. Percentual de cirurgias eletivas realizadas com TMAT (Tempo máximo aceitável para tratamento) expirado (↓)
para o primeiro ano</t>
  </si>
  <si>
    <t>&lt; 50%</t>
  </si>
  <si>
    <t>Número de cirurgias realizadas com TMAT expirado dividido</t>
  </si>
  <si>
    <t>Número de cirurgias eletivas em lista de espera e encaminhado para unidade</t>
  </si>
  <si>
    <t>9. Percentual de cirurgias elevas realizadas com TMAT (Tempo máximo aceitável para tratamento) expirado (↓)
para o segundo ano</t>
  </si>
  <si>
    <t>&lt; 25%</t>
  </si>
  <si>
    <t>10. Percentual de partos cesáreos</t>
  </si>
  <si>
    <t>11.Taxa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</si>
  <si>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</si>
  <si>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</si>
  <si>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12. Percentual de Exames de Imagem com resultado liberado em até 72 horas</t>
  </si>
  <si>
    <t>≥ 70%</t>
  </si>
  <si>
    <t>Número de consultas ofertadas</t>
  </si>
  <si>
    <t>número de consultas propostas nas metas da unidade</t>
  </si>
  <si>
    <t>13. Percentual de Casos de Doenças/Agravos/Eventos de Notificação Compulsório Imediata (DAEI) Digitadas
Oportunamente - até 7 dias</t>
  </si>
  <si>
    <t>≥ 80%</t>
  </si>
  <si>
    <t>Nº de casos de DAEI digitadas em tempo oportuno - até 7 dias</t>
  </si>
  <si>
    <t>Nº de casos de DAEI digitadas (no período/mês)</t>
  </si>
  <si>
    <t>Nº de casos de DAEI investigadas em tempo oportuno - até 48 horas da data da notificação</t>
  </si>
  <si>
    <t>Nº de casos de DAEI notificadas (no período/mês)</t>
  </si>
  <si>
    <t>15. Taxa de acurácia do estoque</t>
  </si>
  <si>
    <t>≥ 95%</t>
  </si>
  <si>
    <t>Quantitativo de itens de medicamentos em conformidade no estoque (ao comparar físico e sistema)</t>
  </si>
  <si>
    <t>Quantidade total de itens em estoque</t>
  </si>
  <si>
    <t>16. Taxa de perda financeira por vencimento de medicamentos</t>
  </si>
  <si>
    <t>≤ 2%</t>
  </si>
  <si>
    <t>valor financeiro do total de medicamentos em estoque (R$)</t>
  </si>
  <si>
    <t>17. Taxa de aceitabilidade das intervenções farmacêuticas</t>
  </si>
  <si>
    <t>≥ 90%</t>
  </si>
  <si>
    <t>Número de intervenções aceitas</t>
  </si>
  <si>
    <t>Número absoluto de intervenções registradas que requer aceitação</t>
  </si>
  <si>
    <t>Clínica Geral</t>
  </si>
  <si>
    <t>Meta</t>
  </si>
  <si>
    <t xml:space="preserve">Meta </t>
  </si>
  <si>
    <t>Endoscopia digestiva Alta</t>
  </si>
  <si>
    <t>Em apuração</t>
  </si>
  <si>
    <t>Produção Assistencial ANO 2025</t>
  </si>
  <si>
    <t>Meta Mensal</t>
  </si>
  <si>
    <t>PCM</t>
  </si>
  <si>
    <t>14. Percentual de Casos de Doenças/Agravos/Eventos de Notificação Compulsório Imediata (DAEI) Investigadas Oportunamente - até 48 horas da data da notificação</t>
  </si>
  <si>
    <t>Valor financeiro da perda de medicamento padronizado por validade expirada no mês R$</t>
  </si>
  <si>
    <t>Exemplo % de alcance</t>
  </si>
  <si>
    <t>o % de alcance não é enviado no portfólio, foi inserido para auxilio no preenchimento do Relatório</t>
  </si>
  <si>
    <t xml:space="preserve">Enfermagem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</si>
</sst>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5" formatCode="#,##0.00\ ;\-#,##0.00\ ;\-#\ ;@\ "/>
    <numFmt numFmtId="166" formatCode="#,##0.0"/>
    <numFmt numFmtId="167" formatCode="0.0%"/>
    <numFmt numFmtId="168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Calibri Light"/>
      <family val="2"/>
      <scheme val="maj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i/>
      <sz val="12"/>
      <color theme="1"/>
      <name val="Aptos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rgb="FFFFFF3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FF0000"/>
        <bgColor rgb="FFCC0000"/>
      </patternFill>
    </fill>
    <fill>
      <patternFill patternType="solid">
        <fgColor theme="5"/>
        <bgColor rgb="FFFF8080"/>
      </patternFill>
    </fill>
    <fill>
      <patternFill patternType="solid">
        <fgColor rgb="FF92D050"/>
        <bgColor rgb="FF81D41A"/>
      </patternFill>
    </fill>
    <fill>
      <patternFill patternType="solid">
        <fgColor rgb="FF00B0F0"/>
        <bgColor rgb="FF008080"/>
      </patternFill>
    </fill>
    <fill>
      <patternFill patternType="solid">
        <fgColor rgb="FFEEEEEE"/>
        <bgColor rgb="FFF2F2F2"/>
      </patternFill>
    </fill>
    <fill>
      <patternFill patternType="solid">
        <fgColor rgb="FFFFFFFF"/>
        <bgColor rgb="FFFFFFCC"/>
      </patternFill>
    </fill>
    <fill>
      <patternFill patternType="solid">
        <fgColor theme="4"/>
        <bgColor rgb="FF92D050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8"/>
        <bgColor rgb="FFE2F0D9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rgb="FFAFD09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DDDDD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6" fillId="0" borderId="0" applyBorder="0" applyProtection="0"/>
    <xf numFmtId="165" fontId="7" fillId="0" borderId="0" applyBorder="0" applyProtection="0"/>
    <xf numFmtId="9" fontId="7" fillId="0" borderId="0" applyBorder="0" applyProtection="0"/>
    <xf numFmtId="44" fontId="4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/>
    </xf>
    <xf numFmtId="10" fontId="11" fillId="0" borderId="0" xfId="2" applyNumberFormat="1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0" fontId="5" fillId="5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5" fillId="9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9" fillId="14" borderId="0" xfId="0" applyFont="1" applyFill="1" applyAlignment="1">
      <alignment horizontal="center"/>
    </xf>
    <xf numFmtId="0" fontId="9" fillId="14" borderId="0" xfId="0" applyFont="1" applyFill="1"/>
    <xf numFmtId="0" fontId="9" fillId="14" borderId="1" xfId="0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8" fillId="0" borderId="2" xfId="0" applyFont="1" applyBorder="1"/>
    <xf numFmtId="0" fontId="5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1" fillId="21" borderId="4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left" vertical="center" wrapText="1"/>
    </xf>
    <xf numFmtId="0" fontId="9" fillId="20" borderId="2" xfId="0" applyFont="1" applyFill="1" applyBorder="1" applyAlignment="1">
      <alignment wrapText="1"/>
    </xf>
    <xf numFmtId="0" fontId="9" fillId="20" borderId="2" xfId="0" applyFont="1" applyFill="1" applyBorder="1"/>
    <xf numFmtId="0" fontId="9" fillId="20" borderId="1" xfId="0" applyFont="1" applyFill="1" applyBorder="1"/>
    <xf numFmtId="0" fontId="9" fillId="20" borderId="1" xfId="0" applyFont="1" applyFill="1" applyBorder="1" applyAlignment="1">
      <alignment horizontal="left" wrapText="1"/>
    </xf>
    <xf numFmtId="0" fontId="9" fillId="20" borderId="1" xfId="0" applyFont="1" applyFill="1" applyBorder="1" applyAlignment="1">
      <alignment wrapText="1"/>
    </xf>
    <xf numFmtId="0" fontId="8" fillId="0" borderId="0" xfId="0" applyFont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10" fontId="9" fillId="2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2" fontId="9" fillId="20" borderId="2" xfId="2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9" fillId="2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0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9" fontId="9" fillId="20" borderId="2" xfId="2" applyFont="1" applyFill="1" applyBorder="1" applyAlignment="1">
      <alignment horizontal="center" vertical="center"/>
    </xf>
    <xf numFmtId="44" fontId="5" fillId="3" borderId="2" xfId="6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0" fontId="8" fillId="0" borderId="5" xfId="2" applyNumberFormat="1" applyFont="1" applyBorder="1" applyAlignment="1">
      <alignment horizontal="center" vertical="center"/>
    </xf>
    <xf numFmtId="10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/>
    </xf>
    <xf numFmtId="0" fontId="13" fillId="0" borderId="0" xfId="0" applyFont="1"/>
    <xf numFmtId="3" fontId="5" fillId="0" borderId="1" xfId="0" applyNumberFormat="1" applyFont="1" applyBorder="1" applyAlignment="1">
      <alignment horizontal="center" vertical="center" wrapText="1"/>
    </xf>
    <xf numFmtId="168" fontId="9" fillId="0" borderId="2" xfId="2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 wrapText="1"/>
    </xf>
    <xf numFmtId="0" fontId="10" fillId="12" borderId="17" xfId="0" applyFont="1" applyFill="1" applyBorder="1" applyAlignment="1">
      <alignment horizontal="center" vertical="center" wrapText="1"/>
    </xf>
    <xf numFmtId="0" fontId="10" fillId="12" borderId="18" xfId="0" applyFont="1" applyFill="1" applyBorder="1" applyAlignment="1">
      <alignment horizontal="center" vertical="center" wrapText="1"/>
    </xf>
    <xf numFmtId="0" fontId="10" fillId="18" borderId="13" xfId="0" applyFont="1" applyFill="1" applyBorder="1" applyAlignment="1">
      <alignment horizontal="center" vertical="center" wrapText="1"/>
    </xf>
    <xf numFmtId="0" fontId="10" fillId="18" borderId="14" xfId="0" applyFont="1" applyFill="1" applyBorder="1" applyAlignment="1">
      <alignment horizontal="center" vertical="center" wrapText="1"/>
    </xf>
    <xf numFmtId="0" fontId="10" fillId="18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22" borderId="9" xfId="0" applyFont="1" applyFill="1" applyBorder="1" applyAlignment="1">
      <alignment horizontal="center" vertical="center" wrapText="1"/>
    </xf>
    <xf numFmtId="0" fontId="8" fillId="22" borderId="0" xfId="0" applyFont="1" applyFill="1" applyAlignment="1">
      <alignment horizontal="center" vertical="center" wrapText="1"/>
    </xf>
    <xf numFmtId="0" fontId="9" fillId="20" borderId="4" xfId="0" applyFont="1" applyFill="1" applyBorder="1" applyAlignment="1">
      <alignment horizontal="center" vertical="center"/>
    </xf>
    <xf numFmtId="0" fontId="9" fillId="20" borderId="5" xfId="0" applyFont="1" applyFill="1" applyBorder="1" applyAlignment="1">
      <alignment horizontal="center" vertical="center"/>
    </xf>
    <xf numFmtId="0" fontId="9" fillId="20" borderId="6" xfId="0" applyFont="1" applyFill="1" applyBorder="1" applyAlignment="1">
      <alignment horizontal="center" vertical="center"/>
    </xf>
    <xf numFmtId="9" fontId="9" fillId="20" borderId="4" xfId="0" applyNumberFormat="1" applyFont="1" applyFill="1" applyBorder="1" applyAlignment="1">
      <alignment horizontal="center" vertical="center"/>
    </xf>
    <xf numFmtId="9" fontId="9" fillId="20" borderId="5" xfId="0" applyNumberFormat="1" applyFont="1" applyFill="1" applyBorder="1" applyAlignment="1">
      <alignment horizontal="center" vertical="center"/>
    </xf>
    <xf numFmtId="9" fontId="9" fillId="20" borderId="6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0" fillId="17" borderId="11" xfId="0" applyFont="1" applyFill="1" applyBorder="1" applyAlignment="1">
      <alignment horizontal="center" vertical="center" wrapText="1"/>
    </xf>
    <xf numFmtId="0" fontId="10" fillId="17" borderId="12" xfId="0" applyFont="1" applyFill="1" applyBorder="1" applyAlignment="1">
      <alignment horizontal="center" vertical="center" wrapText="1"/>
    </xf>
    <xf numFmtId="0" fontId="10" fillId="18" borderId="11" xfId="0" applyFont="1" applyFill="1" applyBorder="1" applyAlignment="1">
      <alignment horizontal="center" vertical="center" wrapText="1"/>
    </xf>
    <xf numFmtId="0" fontId="10" fillId="18" borderId="12" xfId="0" applyFont="1" applyFill="1" applyBorder="1" applyAlignment="1">
      <alignment horizontal="center" vertical="center" wrapText="1"/>
    </xf>
    <xf numFmtId="166" fontId="1" fillId="19" borderId="4" xfId="0" applyNumberFormat="1" applyFont="1" applyFill="1" applyBorder="1" applyAlignment="1">
      <alignment horizontal="center" vertical="center"/>
    </xf>
    <xf numFmtId="166" fontId="1" fillId="19" borderId="5" xfId="0" applyNumberFormat="1" applyFont="1" applyFill="1" applyBorder="1" applyAlignment="1">
      <alignment horizontal="center" vertical="center"/>
    </xf>
    <xf numFmtId="166" fontId="1" fillId="19" borderId="6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center" vertical="center"/>
    </xf>
  </cellXfs>
  <cellStyles count="7">
    <cellStyle name="Moeda" xfId="6" builtinId="4"/>
    <cellStyle name="Normal" xfId="0" builtinId="0"/>
    <cellStyle name="Normal 3" xfId="3" xr:uid="{F6E7DACE-C1EE-466D-9490-32E1B78FFFAD}"/>
    <cellStyle name="Normal 4" xfId="1" xr:uid="{09CD4ADB-5178-4A0E-9547-AE553424D294}"/>
    <cellStyle name="Porcentagem" xfId="2" builtinId="5"/>
    <cellStyle name="Porcentagem 2" xfId="5" xr:uid="{D19AC3D9-C8FB-4727-9A15-C32272A587DE}"/>
    <cellStyle name="Vírgula 2" xfId="4" xr:uid="{C0CD219F-8AEE-492D-A331-F78BE57F34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82550</xdr:rowOff>
    </xdr:from>
    <xdr:to>
      <xdr:col>0</xdr:col>
      <xdr:colOff>1288098</xdr:colOff>
      <xdr:row>0</xdr:row>
      <xdr:rowOff>564092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B5801C-E515-4FEF-95E6-FB01E5937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550"/>
          <a:ext cx="1284923" cy="484717"/>
        </a:xfrm>
        <a:prstGeom prst="rect">
          <a:avLst/>
        </a:prstGeom>
      </xdr:spPr>
    </xdr:pic>
    <xdr:clientData/>
  </xdr:twoCellAnchor>
  <xdr:twoCellAnchor editAs="oneCell">
    <xdr:from>
      <xdr:col>1</xdr:col>
      <xdr:colOff>717550</xdr:colOff>
      <xdr:row>0</xdr:row>
      <xdr:rowOff>38100</xdr:rowOff>
    </xdr:from>
    <xdr:to>
      <xdr:col>3</xdr:col>
      <xdr:colOff>49053</xdr:colOff>
      <xdr:row>0</xdr:row>
      <xdr:rowOff>597220</xdr:rowOff>
    </xdr:to>
    <xdr:pic>
      <xdr:nvPicPr>
        <xdr:cNvPr id="3" name="Imagem 2" descr="Texto&#10;&#10;O conteúdo gerado por IA pode estar incorreto.">
          <a:extLst>
            <a:ext uri="{FF2B5EF4-FFF2-40B4-BE49-F238E27FC236}">
              <a16:creationId xmlns:a16="http://schemas.microsoft.com/office/drawing/2014/main" id="{2A223965-AAC2-4C2A-BC8F-543721D7E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8100"/>
          <a:ext cx="2465228" cy="562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1288098</xdr:colOff>
      <xdr:row>1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EDC3CF-A411-4F35-88AB-B7830E656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8098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4489450</xdr:colOff>
      <xdr:row>0</xdr:row>
      <xdr:rowOff>45508</xdr:rowOff>
    </xdr:from>
    <xdr:to>
      <xdr:col>2</xdr:col>
      <xdr:colOff>1103153</xdr:colOff>
      <xdr:row>0</xdr:row>
      <xdr:rowOff>497416</xdr:rowOff>
    </xdr:to>
    <xdr:pic>
      <xdr:nvPicPr>
        <xdr:cNvPr id="3" name="Imagem 2" descr="Texto&#10;&#10;O conteúdo gerado por IA pode estar incorreto.">
          <a:extLst>
            <a:ext uri="{FF2B5EF4-FFF2-40B4-BE49-F238E27FC236}">
              <a16:creationId xmlns:a16="http://schemas.microsoft.com/office/drawing/2014/main" id="{131F33A5-EC43-416C-BF9C-55887632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9450" y="45508"/>
          <a:ext cx="2453586" cy="451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263E-5420-4ADC-9434-5449D49F705D}">
  <dimension ref="A1:D133"/>
  <sheetViews>
    <sheetView zoomScale="80" zoomScaleNormal="80" workbookViewId="0">
      <selection activeCell="A74" sqref="A74"/>
    </sheetView>
  </sheetViews>
  <sheetFormatPr defaultColWidth="8.7265625" defaultRowHeight="15.5" x14ac:dyDescent="0.35"/>
  <cols>
    <col min="1" max="1" width="46.54296875" style="1" customWidth="1"/>
    <col min="2" max="2" width="20.26953125" style="11" customWidth="1"/>
    <col min="3" max="3" width="24.54296875" style="11" customWidth="1"/>
    <col min="4" max="4" width="14.1796875" style="11" customWidth="1"/>
    <col min="5" max="16384" width="8.7265625" style="11"/>
  </cols>
  <sheetData>
    <row r="1" spans="1:3" ht="49.5" customHeight="1" thickBot="1" x14ac:dyDescent="0.4">
      <c r="A1" s="10"/>
      <c r="B1" s="10"/>
      <c r="C1" s="10"/>
    </row>
    <row r="2" spans="1:3" ht="18.75" customHeight="1" thickBot="1" x14ac:dyDescent="0.4">
      <c r="A2" s="86" t="s">
        <v>8</v>
      </c>
      <c r="B2" s="87"/>
      <c r="C2" s="88"/>
    </row>
    <row r="3" spans="1:3" ht="18.75" customHeight="1" thickBot="1" x14ac:dyDescent="0.4">
      <c r="A3" s="89" t="s">
        <v>159</v>
      </c>
      <c r="B3" s="90"/>
      <c r="C3" s="91"/>
    </row>
    <row r="4" spans="1:3" ht="30" customHeight="1" x14ac:dyDescent="0.35">
      <c r="A4" s="80" t="s">
        <v>0</v>
      </c>
      <c r="B4" s="80" t="s">
        <v>160</v>
      </c>
      <c r="C4" s="81" t="s">
        <v>7</v>
      </c>
    </row>
    <row r="5" spans="1:3" ht="21" customHeight="1" x14ac:dyDescent="0.35">
      <c r="A5" s="32" t="s">
        <v>1</v>
      </c>
      <c r="B5" s="12">
        <v>186</v>
      </c>
      <c r="C5" s="2">
        <v>507</v>
      </c>
    </row>
    <row r="6" spans="1:3" ht="20.25" customHeight="1" x14ac:dyDescent="0.35">
      <c r="A6" s="32" t="s">
        <v>2</v>
      </c>
      <c r="B6" s="12">
        <v>353</v>
      </c>
      <c r="C6" s="2">
        <v>222</v>
      </c>
    </row>
    <row r="7" spans="1:3" ht="19.5" customHeight="1" x14ac:dyDescent="0.35">
      <c r="A7" s="32" t="s">
        <v>3</v>
      </c>
      <c r="B7" s="12">
        <v>52</v>
      </c>
      <c r="C7" s="2">
        <v>18</v>
      </c>
    </row>
    <row r="8" spans="1:3" ht="20.25" customHeight="1" x14ac:dyDescent="0.35">
      <c r="A8" s="32" t="s">
        <v>4</v>
      </c>
      <c r="B8" s="12">
        <v>10</v>
      </c>
      <c r="C8" s="2">
        <v>3</v>
      </c>
    </row>
    <row r="9" spans="1:3" ht="18.75" customHeight="1" x14ac:dyDescent="0.35">
      <c r="A9" s="32" t="s">
        <v>5</v>
      </c>
      <c r="B9" s="12">
        <v>114</v>
      </c>
      <c r="C9" s="2">
        <v>207</v>
      </c>
    </row>
    <row r="10" spans="1:3" ht="17.25" customHeight="1" x14ac:dyDescent="0.35">
      <c r="A10" s="32" t="s">
        <v>6</v>
      </c>
      <c r="B10" s="12">
        <v>17</v>
      </c>
      <c r="C10" s="2">
        <v>27</v>
      </c>
    </row>
    <row r="11" spans="1:3" ht="17.25" customHeight="1" x14ac:dyDescent="0.35">
      <c r="A11" s="6" t="s">
        <v>15</v>
      </c>
      <c r="B11" s="19">
        <v>732</v>
      </c>
      <c r="C11" s="49">
        <v>984</v>
      </c>
    </row>
    <row r="12" spans="1:3" ht="18.75" customHeight="1" x14ac:dyDescent="0.35">
      <c r="A12" s="94"/>
      <c r="B12" s="95"/>
      <c r="C12" s="95"/>
    </row>
    <row r="13" spans="1:3" ht="26.25" customHeight="1" x14ac:dyDescent="0.35">
      <c r="A13" s="40" t="s">
        <v>9</v>
      </c>
      <c r="B13" s="41" t="s">
        <v>160</v>
      </c>
      <c r="C13" s="39" t="s">
        <v>7</v>
      </c>
    </row>
    <row r="14" spans="1:3" ht="32.25" customHeight="1" x14ac:dyDescent="0.35">
      <c r="A14" s="31" t="s">
        <v>10</v>
      </c>
      <c r="B14" s="20">
        <v>258</v>
      </c>
      <c r="C14" s="3">
        <v>233</v>
      </c>
    </row>
    <row r="15" spans="1:3" ht="18" customHeight="1" x14ac:dyDescent="0.35">
      <c r="A15" s="94"/>
      <c r="B15" s="95"/>
      <c r="C15" s="95"/>
    </row>
    <row r="16" spans="1:3" ht="25.5" customHeight="1" x14ac:dyDescent="0.35">
      <c r="A16" s="41" t="s">
        <v>11</v>
      </c>
      <c r="B16" s="41" t="s">
        <v>160</v>
      </c>
      <c r="C16" s="39" t="s">
        <v>7</v>
      </c>
    </row>
    <row r="17" spans="1:3" ht="24.75" customHeight="1" x14ac:dyDescent="0.35">
      <c r="A17" s="37" t="s">
        <v>12</v>
      </c>
      <c r="B17" s="12">
        <v>96</v>
      </c>
      <c r="C17" s="3">
        <v>52</v>
      </c>
    </row>
    <row r="18" spans="1:3" ht="38.25" customHeight="1" x14ac:dyDescent="0.35">
      <c r="A18" s="37" t="s">
        <v>13</v>
      </c>
      <c r="B18" s="12">
        <v>48</v>
      </c>
      <c r="C18" s="4">
        <v>24</v>
      </c>
    </row>
    <row r="19" spans="1:3" ht="34.5" customHeight="1" x14ac:dyDescent="0.35">
      <c r="A19" s="37" t="s">
        <v>14</v>
      </c>
      <c r="B19" s="12">
        <v>32</v>
      </c>
      <c r="C19" s="3">
        <v>17</v>
      </c>
    </row>
    <row r="20" spans="1:3" ht="18" customHeight="1" x14ac:dyDescent="0.35">
      <c r="A20" s="6" t="s">
        <v>15</v>
      </c>
      <c r="B20" s="21">
        <v>176</v>
      </c>
      <c r="C20" s="4">
        <f>SUM(C17:C19)</f>
        <v>93</v>
      </c>
    </row>
    <row r="21" spans="1:3" ht="17.25" customHeight="1" x14ac:dyDescent="0.35">
      <c r="A21" s="92"/>
      <c r="B21" s="93"/>
      <c r="C21" s="93"/>
    </row>
    <row r="22" spans="1:3" ht="28.5" customHeight="1" x14ac:dyDescent="0.35">
      <c r="A22" s="42" t="s">
        <v>16</v>
      </c>
      <c r="B22" s="38" t="s">
        <v>156</v>
      </c>
      <c r="C22" s="39" t="s">
        <v>7</v>
      </c>
    </row>
    <row r="23" spans="1:3" ht="19.5" customHeight="1" x14ac:dyDescent="0.35">
      <c r="A23" s="36" t="s">
        <v>17</v>
      </c>
      <c r="B23" s="101">
        <v>176</v>
      </c>
      <c r="C23" s="22">
        <v>1</v>
      </c>
    </row>
    <row r="24" spans="1:3" ht="19.5" customHeight="1" x14ac:dyDescent="0.35">
      <c r="A24" s="36" t="s">
        <v>18</v>
      </c>
      <c r="B24" s="102"/>
      <c r="C24" s="22">
        <v>28</v>
      </c>
    </row>
    <row r="25" spans="1:3" ht="19.5" customHeight="1" x14ac:dyDescent="0.35">
      <c r="A25" s="36" t="s">
        <v>19</v>
      </c>
      <c r="B25" s="102"/>
      <c r="C25" s="22">
        <v>21</v>
      </c>
    </row>
    <row r="26" spans="1:3" ht="19.5" customHeight="1" x14ac:dyDescent="0.35">
      <c r="A26" s="36" t="s">
        <v>20</v>
      </c>
      <c r="B26" s="102"/>
      <c r="C26" s="22">
        <v>24</v>
      </c>
    </row>
    <row r="27" spans="1:3" ht="19.5" customHeight="1" x14ac:dyDescent="0.35">
      <c r="A27" s="35" t="s">
        <v>21</v>
      </c>
      <c r="B27" s="102"/>
      <c r="C27" s="22">
        <v>233</v>
      </c>
    </row>
    <row r="28" spans="1:3" ht="19.5" customHeight="1" x14ac:dyDescent="0.35">
      <c r="A28" s="35" t="s">
        <v>22</v>
      </c>
      <c r="B28" s="102"/>
      <c r="C28" s="22">
        <v>7</v>
      </c>
    </row>
    <row r="29" spans="1:3" ht="19.5" customHeight="1" x14ac:dyDescent="0.35">
      <c r="A29" s="35" t="s">
        <v>23</v>
      </c>
      <c r="B29" s="102"/>
      <c r="C29" s="22">
        <f t="shared" ref="C29" si="0">SUM(B29)</f>
        <v>0</v>
      </c>
    </row>
    <row r="30" spans="1:3" ht="19.5" customHeight="1" x14ac:dyDescent="0.35">
      <c r="A30" s="35" t="s">
        <v>24</v>
      </c>
      <c r="B30" s="102"/>
      <c r="C30" s="22">
        <v>12</v>
      </c>
    </row>
    <row r="31" spans="1:3" ht="20.25" customHeight="1" x14ac:dyDescent="0.35">
      <c r="A31" s="7" t="s">
        <v>15</v>
      </c>
      <c r="B31" s="103"/>
      <c r="C31" s="50">
        <f>SUM(C23:C30)</f>
        <v>326</v>
      </c>
    </row>
    <row r="32" spans="1:3" ht="20.25" customHeight="1" x14ac:dyDescent="0.35">
      <c r="A32" s="92"/>
      <c r="B32" s="93"/>
      <c r="C32" s="93"/>
    </row>
    <row r="33" spans="1:3" ht="32.25" customHeight="1" x14ac:dyDescent="0.35">
      <c r="A33" s="104" t="s">
        <v>25</v>
      </c>
      <c r="B33" s="38" t="s">
        <v>156</v>
      </c>
      <c r="C33" s="39" t="s">
        <v>7</v>
      </c>
    </row>
    <row r="34" spans="1:3" ht="18" customHeight="1" x14ac:dyDescent="0.35">
      <c r="A34" s="105"/>
      <c r="B34" s="22" t="s">
        <v>26</v>
      </c>
      <c r="C34" s="13">
        <v>161</v>
      </c>
    </row>
    <row r="35" spans="1:3" ht="18" customHeight="1" x14ac:dyDescent="0.35">
      <c r="A35" s="92"/>
      <c r="B35" s="93"/>
      <c r="C35" s="93"/>
    </row>
    <row r="36" spans="1:3" ht="30" customHeight="1" x14ac:dyDescent="0.35">
      <c r="A36" s="43" t="s">
        <v>27</v>
      </c>
      <c r="B36" s="38" t="s">
        <v>156</v>
      </c>
      <c r="C36" s="39" t="s">
        <v>7</v>
      </c>
    </row>
    <row r="37" spans="1:3" ht="21" customHeight="1" x14ac:dyDescent="0.35">
      <c r="A37" s="34" t="s">
        <v>28</v>
      </c>
      <c r="B37" s="109" t="s">
        <v>26</v>
      </c>
      <c r="C37" s="22">
        <v>37</v>
      </c>
    </row>
    <row r="38" spans="1:3" ht="21" customHeight="1" x14ac:dyDescent="0.35">
      <c r="A38" s="34" t="s">
        <v>19</v>
      </c>
      <c r="B38" s="109"/>
      <c r="C38" s="22">
        <v>4</v>
      </c>
    </row>
    <row r="39" spans="1:3" ht="21" customHeight="1" x14ac:dyDescent="0.35">
      <c r="A39" s="34" t="s">
        <v>20</v>
      </c>
      <c r="B39" s="109"/>
      <c r="C39" s="22">
        <v>2</v>
      </c>
    </row>
    <row r="40" spans="1:3" ht="21" customHeight="1" x14ac:dyDescent="0.35">
      <c r="A40" s="36" t="s">
        <v>22</v>
      </c>
      <c r="B40" s="109"/>
      <c r="C40" s="22">
        <v>44</v>
      </c>
    </row>
    <row r="41" spans="1:3" ht="21" customHeight="1" x14ac:dyDescent="0.35">
      <c r="A41" s="36" t="s">
        <v>24</v>
      </c>
      <c r="B41" s="109"/>
      <c r="C41" s="22">
        <v>3</v>
      </c>
    </row>
    <row r="42" spans="1:3" ht="21" customHeight="1" x14ac:dyDescent="0.35">
      <c r="A42" s="36" t="s">
        <v>17</v>
      </c>
      <c r="B42" s="109"/>
      <c r="C42" s="22">
        <v>5</v>
      </c>
    </row>
    <row r="43" spans="1:3" ht="21" customHeight="1" x14ac:dyDescent="0.35">
      <c r="A43" s="34" t="s">
        <v>29</v>
      </c>
      <c r="B43" s="109"/>
      <c r="C43" s="22">
        <v>66</v>
      </c>
    </row>
    <row r="44" spans="1:3" ht="21" customHeight="1" x14ac:dyDescent="0.35">
      <c r="A44" s="4" t="s">
        <v>15</v>
      </c>
      <c r="B44" s="109"/>
      <c r="C44" s="22">
        <f>SUM(C37:C43)</f>
        <v>161</v>
      </c>
    </row>
    <row r="45" spans="1:3" ht="18.75" customHeight="1" x14ac:dyDescent="0.35">
      <c r="A45" s="94"/>
      <c r="B45" s="95"/>
      <c r="C45" s="95"/>
    </row>
    <row r="46" spans="1:3" ht="28.5" customHeight="1" x14ac:dyDescent="0.35">
      <c r="A46" s="44" t="s">
        <v>30</v>
      </c>
      <c r="B46" s="38" t="s">
        <v>156</v>
      </c>
      <c r="C46" s="39" t="s">
        <v>7</v>
      </c>
    </row>
    <row r="47" spans="1:3" ht="21" customHeight="1" x14ac:dyDescent="0.35">
      <c r="A47" s="32" t="s">
        <v>31</v>
      </c>
      <c r="B47" s="23">
        <v>1700</v>
      </c>
      <c r="C47" s="14">
        <v>1574</v>
      </c>
    </row>
    <row r="48" spans="1:3" ht="20.25" customHeight="1" x14ac:dyDescent="0.35">
      <c r="A48" s="32" t="s">
        <v>32</v>
      </c>
      <c r="B48" s="23">
        <v>1300</v>
      </c>
      <c r="C48" s="14">
        <v>1526</v>
      </c>
    </row>
    <row r="49" spans="1:3" ht="18.75" customHeight="1" x14ac:dyDescent="0.35">
      <c r="A49" s="32" t="s">
        <v>33</v>
      </c>
      <c r="B49" s="12">
        <v>72</v>
      </c>
      <c r="C49" s="14">
        <v>0</v>
      </c>
    </row>
    <row r="50" spans="1:3" ht="18.75" customHeight="1" x14ac:dyDescent="0.35">
      <c r="A50" s="32" t="s">
        <v>15</v>
      </c>
      <c r="B50" s="23">
        <f>SUM(B47:B49)</f>
        <v>3072</v>
      </c>
      <c r="C50" s="14">
        <f>SUM(C47:C49)</f>
        <v>3100</v>
      </c>
    </row>
    <row r="51" spans="1:3" ht="18.75" customHeight="1" x14ac:dyDescent="0.35">
      <c r="A51" s="99"/>
      <c r="B51" s="100"/>
      <c r="C51" s="100"/>
    </row>
    <row r="52" spans="1:3" ht="32.25" customHeight="1" x14ac:dyDescent="0.35">
      <c r="A52" s="38" t="s">
        <v>34</v>
      </c>
      <c r="B52" s="38" t="s">
        <v>155</v>
      </c>
      <c r="C52" s="39" t="s">
        <v>7</v>
      </c>
    </row>
    <row r="53" spans="1:3" ht="18.75" customHeight="1" x14ac:dyDescent="0.35">
      <c r="A53" s="32" t="s">
        <v>35</v>
      </c>
      <c r="B53" s="106">
        <v>1700</v>
      </c>
      <c r="C53" s="15"/>
    </row>
    <row r="54" spans="1:3" ht="18.75" customHeight="1" x14ac:dyDescent="0.35">
      <c r="A54" s="32" t="s">
        <v>36</v>
      </c>
      <c r="B54" s="107"/>
      <c r="C54" s="5">
        <v>101</v>
      </c>
    </row>
    <row r="55" spans="1:3" ht="18.75" customHeight="1" x14ac:dyDescent="0.35">
      <c r="A55" s="32" t="s">
        <v>37</v>
      </c>
      <c r="B55" s="107"/>
      <c r="C55" s="5">
        <v>11</v>
      </c>
    </row>
    <row r="56" spans="1:3" ht="18.75" customHeight="1" x14ac:dyDescent="0.35">
      <c r="A56" s="32" t="s">
        <v>28</v>
      </c>
      <c r="B56" s="107"/>
      <c r="C56" s="5">
        <v>115</v>
      </c>
    </row>
    <row r="57" spans="1:3" ht="18.75" customHeight="1" x14ac:dyDescent="0.35">
      <c r="A57" s="32" t="s">
        <v>38</v>
      </c>
      <c r="B57" s="107"/>
      <c r="C57" s="5">
        <v>0</v>
      </c>
    </row>
    <row r="58" spans="1:3" ht="18.75" customHeight="1" x14ac:dyDescent="0.35">
      <c r="A58" s="32" t="s">
        <v>39</v>
      </c>
      <c r="B58" s="107"/>
      <c r="C58" s="5">
        <v>0</v>
      </c>
    </row>
    <row r="59" spans="1:3" ht="18.75" customHeight="1" x14ac:dyDescent="0.35">
      <c r="A59" s="32" t="s">
        <v>20</v>
      </c>
      <c r="B59" s="107"/>
      <c r="C59" s="5">
        <v>67</v>
      </c>
    </row>
    <row r="60" spans="1:3" ht="18.75" customHeight="1" x14ac:dyDescent="0.35">
      <c r="A60" s="32" t="s">
        <v>40</v>
      </c>
      <c r="B60" s="107"/>
      <c r="C60" s="5">
        <v>269</v>
      </c>
    </row>
    <row r="61" spans="1:3" ht="18.75" customHeight="1" x14ac:dyDescent="0.35">
      <c r="A61" s="32" t="s">
        <v>41</v>
      </c>
      <c r="B61" s="107"/>
      <c r="C61" s="5">
        <v>0</v>
      </c>
    </row>
    <row r="62" spans="1:3" ht="18.75" customHeight="1" x14ac:dyDescent="0.35">
      <c r="A62" s="32" t="s">
        <v>21</v>
      </c>
      <c r="B62" s="107"/>
      <c r="C62" s="5">
        <v>652</v>
      </c>
    </row>
    <row r="63" spans="1:3" ht="18.75" customHeight="1" x14ac:dyDescent="0.35">
      <c r="A63" s="32" t="s">
        <v>42</v>
      </c>
      <c r="B63" s="107"/>
      <c r="C63" s="5">
        <v>291</v>
      </c>
    </row>
    <row r="64" spans="1:3" ht="18.75" customHeight="1" x14ac:dyDescent="0.35">
      <c r="A64" s="32" t="s">
        <v>43</v>
      </c>
      <c r="B64" s="107"/>
      <c r="C64" s="5">
        <v>0</v>
      </c>
    </row>
    <row r="65" spans="1:3" ht="18.75" customHeight="1" x14ac:dyDescent="0.35">
      <c r="A65" s="32" t="s">
        <v>44</v>
      </c>
      <c r="B65" s="107"/>
      <c r="C65" s="5">
        <v>5</v>
      </c>
    </row>
    <row r="66" spans="1:3" ht="18.75" customHeight="1" x14ac:dyDescent="0.35">
      <c r="A66" s="32" t="s">
        <v>45</v>
      </c>
      <c r="B66" s="107"/>
      <c r="C66" s="5">
        <v>0</v>
      </c>
    </row>
    <row r="67" spans="1:3" ht="18.75" customHeight="1" x14ac:dyDescent="0.35">
      <c r="A67" s="32" t="s">
        <v>24</v>
      </c>
      <c r="B67" s="107"/>
      <c r="C67" s="5">
        <v>64</v>
      </c>
    </row>
    <row r="68" spans="1:3" ht="18.75" customHeight="1" x14ac:dyDescent="0.35">
      <c r="A68" s="7" t="s">
        <v>15</v>
      </c>
      <c r="B68" s="108"/>
      <c r="C68" s="5">
        <f>SUM(C53:C67)</f>
        <v>1575</v>
      </c>
    </row>
    <row r="69" spans="1:3" ht="17.25" customHeight="1" x14ac:dyDescent="0.35">
      <c r="A69" s="99"/>
      <c r="B69" s="100"/>
      <c r="C69" s="100"/>
    </row>
    <row r="70" spans="1:3" ht="30.75" customHeight="1" x14ac:dyDescent="0.35">
      <c r="A70" s="38" t="s">
        <v>46</v>
      </c>
      <c r="B70" s="38" t="s">
        <v>156</v>
      </c>
      <c r="C70" s="39" t="s">
        <v>7</v>
      </c>
    </row>
    <row r="71" spans="1:3" ht="18.75" customHeight="1" x14ac:dyDescent="0.35">
      <c r="A71" s="32" t="s">
        <v>17</v>
      </c>
      <c r="B71" s="106">
        <v>1300</v>
      </c>
      <c r="C71" s="14">
        <v>16</v>
      </c>
    </row>
    <row r="72" spans="1:3" ht="18.75" customHeight="1" x14ac:dyDescent="0.35">
      <c r="A72" s="32" t="s">
        <v>47</v>
      </c>
      <c r="B72" s="107"/>
      <c r="C72" s="14">
        <v>1014</v>
      </c>
    </row>
    <row r="73" spans="1:3" ht="18.75" customHeight="1" x14ac:dyDescent="0.35">
      <c r="A73" s="32" t="s">
        <v>48</v>
      </c>
      <c r="B73" s="107"/>
      <c r="C73" s="14">
        <v>365</v>
      </c>
    </row>
    <row r="74" spans="1:3" ht="18.75" customHeight="1" x14ac:dyDescent="0.35">
      <c r="A74" s="32" t="s">
        <v>166</v>
      </c>
      <c r="B74" s="107"/>
      <c r="C74" s="14">
        <v>26</v>
      </c>
    </row>
    <row r="75" spans="1:3" ht="18.75" customHeight="1" x14ac:dyDescent="0.35">
      <c r="A75" s="32" t="s">
        <v>49</v>
      </c>
      <c r="B75" s="107"/>
      <c r="C75" s="14">
        <v>105</v>
      </c>
    </row>
    <row r="76" spans="1:3" ht="18.75" customHeight="1" x14ac:dyDescent="0.35">
      <c r="A76" s="32" t="s">
        <v>50</v>
      </c>
      <c r="B76" s="107"/>
      <c r="C76" s="14">
        <v>0</v>
      </c>
    </row>
    <row r="77" spans="1:3" ht="18.75" customHeight="1" x14ac:dyDescent="0.35">
      <c r="A77" s="32" t="s">
        <v>51</v>
      </c>
      <c r="B77" s="107"/>
      <c r="C77" s="14">
        <v>0</v>
      </c>
    </row>
    <row r="78" spans="1:3" ht="18.75" customHeight="1" x14ac:dyDescent="0.35">
      <c r="A78" s="32" t="s">
        <v>52</v>
      </c>
      <c r="B78" s="107"/>
      <c r="C78" s="14">
        <v>0</v>
      </c>
    </row>
    <row r="79" spans="1:3" ht="18.75" customHeight="1" x14ac:dyDescent="0.35">
      <c r="A79" s="32" t="s">
        <v>53</v>
      </c>
      <c r="B79" s="107"/>
      <c r="C79" s="14">
        <v>0</v>
      </c>
    </row>
    <row r="80" spans="1:3" ht="18.75" customHeight="1" x14ac:dyDescent="0.35">
      <c r="A80" s="32" t="s">
        <v>54</v>
      </c>
      <c r="B80" s="107"/>
      <c r="C80" s="14">
        <v>0</v>
      </c>
    </row>
    <row r="81" spans="1:3" ht="18.75" customHeight="1" x14ac:dyDescent="0.35">
      <c r="A81" s="7" t="s">
        <v>15</v>
      </c>
      <c r="B81" s="108"/>
      <c r="C81" s="14">
        <f>SUM(C71:C80)</f>
        <v>1526</v>
      </c>
    </row>
    <row r="82" spans="1:3" ht="17.25" customHeight="1" x14ac:dyDescent="0.35">
      <c r="A82" s="94"/>
      <c r="B82" s="95"/>
      <c r="C82" s="95"/>
    </row>
    <row r="83" spans="1:3" ht="29.25" customHeight="1" x14ac:dyDescent="0.35">
      <c r="A83" s="44" t="s">
        <v>55</v>
      </c>
      <c r="B83" s="38" t="s">
        <v>155</v>
      </c>
      <c r="C83" s="39" t="s">
        <v>7</v>
      </c>
    </row>
    <row r="84" spans="1:3" ht="18" customHeight="1" x14ac:dyDescent="0.35">
      <c r="A84" s="32" t="s">
        <v>56</v>
      </c>
      <c r="B84" s="18">
        <v>25</v>
      </c>
      <c r="C84" s="14">
        <v>13</v>
      </c>
    </row>
    <row r="85" spans="1:3" ht="18" customHeight="1" x14ac:dyDescent="0.35">
      <c r="A85" s="32" t="s">
        <v>57</v>
      </c>
      <c r="B85" s="18">
        <v>20</v>
      </c>
      <c r="C85" s="14">
        <v>68</v>
      </c>
    </row>
    <row r="86" spans="1:3" ht="17.25" customHeight="1" x14ac:dyDescent="0.35">
      <c r="A86" s="32" t="s">
        <v>58</v>
      </c>
      <c r="B86" s="18">
        <v>30</v>
      </c>
      <c r="C86" s="14">
        <v>45</v>
      </c>
    </row>
    <row r="87" spans="1:3" ht="18.75" customHeight="1" x14ac:dyDescent="0.35">
      <c r="A87" s="32" t="s">
        <v>59</v>
      </c>
      <c r="B87" s="18">
        <v>45</v>
      </c>
      <c r="C87" s="14">
        <v>10</v>
      </c>
    </row>
    <row r="88" spans="1:3" ht="18.75" customHeight="1" x14ac:dyDescent="0.35">
      <c r="A88" s="32" t="s">
        <v>60</v>
      </c>
      <c r="B88" s="18">
        <v>50</v>
      </c>
      <c r="C88" s="14">
        <v>0</v>
      </c>
    </row>
    <row r="89" spans="1:3" ht="18.75" customHeight="1" x14ac:dyDescent="0.35">
      <c r="A89" s="33" t="s">
        <v>157</v>
      </c>
      <c r="B89" s="19">
        <v>100</v>
      </c>
      <c r="C89" s="14">
        <v>0</v>
      </c>
    </row>
    <row r="90" spans="1:3" ht="18.75" customHeight="1" x14ac:dyDescent="0.35">
      <c r="A90" s="7" t="s">
        <v>15</v>
      </c>
      <c r="B90" s="19">
        <v>270</v>
      </c>
      <c r="C90" s="14">
        <f>SUM(C84:C89)</f>
        <v>136</v>
      </c>
    </row>
    <row r="91" spans="1:3" ht="17.25" customHeight="1" x14ac:dyDescent="0.35">
      <c r="A91" s="99"/>
      <c r="B91" s="100"/>
      <c r="C91" s="100"/>
    </row>
    <row r="92" spans="1:3" ht="27.75" customHeight="1" x14ac:dyDescent="0.35">
      <c r="A92" s="44" t="s">
        <v>61</v>
      </c>
      <c r="B92" s="38" t="s">
        <v>155</v>
      </c>
      <c r="C92" s="39" t="s">
        <v>7</v>
      </c>
    </row>
    <row r="93" spans="1:3" ht="18.75" customHeight="1" x14ac:dyDescent="0.35">
      <c r="A93" s="32" t="s">
        <v>62</v>
      </c>
      <c r="B93" s="96" t="s">
        <v>26</v>
      </c>
      <c r="C93" s="16">
        <v>20855</v>
      </c>
    </row>
    <row r="94" spans="1:3" ht="18.75" customHeight="1" x14ac:dyDescent="0.35">
      <c r="A94" s="32" t="s">
        <v>63</v>
      </c>
      <c r="B94" s="97"/>
      <c r="C94" s="14">
        <v>104</v>
      </c>
    </row>
    <row r="95" spans="1:3" ht="18.75" customHeight="1" x14ac:dyDescent="0.35">
      <c r="A95" s="32" t="s">
        <v>64</v>
      </c>
      <c r="B95" s="97"/>
      <c r="C95" s="14">
        <v>37</v>
      </c>
    </row>
    <row r="96" spans="1:3" ht="18.75" customHeight="1" x14ac:dyDescent="0.35">
      <c r="A96" s="32" t="s">
        <v>65</v>
      </c>
      <c r="B96" s="97"/>
      <c r="C96" s="14">
        <v>6</v>
      </c>
    </row>
    <row r="97" spans="1:3" ht="18.75" customHeight="1" x14ac:dyDescent="0.35">
      <c r="A97" s="32" t="s">
        <v>66</v>
      </c>
      <c r="B97" s="97"/>
      <c r="C97" s="14">
        <v>244</v>
      </c>
    </row>
    <row r="98" spans="1:3" ht="18.75" customHeight="1" x14ac:dyDescent="0.35">
      <c r="A98" s="32" t="s">
        <v>67</v>
      </c>
      <c r="B98" s="97"/>
      <c r="C98" s="14">
        <v>839</v>
      </c>
    </row>
    <row r="99" spans="1:3" ht="18.75" customHeight="1" x14ac:dyDescent="0.35">
      <c r="A99" s="32" t="s">
        <v>68</v>
      </c>
      <c r="B99" s="97"/>
      <c r="C99" s="16">
        <v>2310</v>
      </c>
    </row>
    <row r="100" spans="1:3" ht="18.75" customHeight="1" x14ac:dyDescent="0.35">
      <c r="A100" s="32" t="s">
        <v>69</v>
      </c>
      <c r="B100" s="97"/>
      <c r="C100" s="14">
        <v>410</v>
      </c>
    </row>
    <row r="101" spans="1:3" ht="18.75" customHeight="1" x14ac:dyDescent="0.35">
      <c r="A101" s="32" t="s">
        <v>70</v>
      </c>
      <c r="B101" s="97"/>
      <c r="C101" s="16">
        <v>2346</v>
      </c>
    </row>
    <row r="102" spans="1:3" ht="18.75" customHeight="1" x14ac:dyDescent="0.35">
      <c r="A102" s="32" t="s">
        <v>71</v>
      </c>
      <c r="B102" s="97"/>
      <c r="C102" s="14">
        <v>91</v>
      </c>
    </row>
    <row r="103" spans="1:3" ht="18.75" customHeight="1" x14ac:dyDescent="0.35">
      <c r="A103" s="32" t="s">
        <v>52</v>
      </c>
      <c r="B103" s="97"/>
      <c r="C103" s="16">
        <v>1653</v>
      </c>
    </row>
    <row r="104" spans="1:3" ht="18.75" customHeight="1" x14ac:dyDescent="0.35">
      <c r="A104" s="32" t="s">
        <v>72</v>
      </c>
      <c r="B104" s="97"/>
      <c r="C104" s="14">
        <v>174</v>
      </c>
    </row>
    <row r="105" spans="1:3" ht="18.75" customHeight="1" x14ac:dyDescent="0.35">
      <c r="A105" s="12" t="s">
        <v>15</v>
      </c>
      <c r="B105" s="98"/>
      <c r="C105" s="16">
        <f>SUM(C93:C104)</f>
        <v>29069</v>
      </c>
    </row>
    <row r="106" spans="1:3" ht="16.5" customHeight="1" x14ac:dyDescent="0.35">
      <c r="A106" s="94"/>
      <c r="B106" s="95"/>
      <c r="C106" s="95"/>
    </row>
    <row r="107" spans="1:3" ht="29.25" customHeight="1" x14ac:dyDescent="0.35">
      <c r="A107" s="38" t="s">
        <v>73</v>
      </c>
      <c r="B107" s="38" t="s">
        <v>156</v>
      </c>
      <c r="C107" s="39" t="s">
        <v>7</v>
      </c>
    </row>
    <row r="108" spans="1:3" ht="18.75" customHeight="1" x14ac:dyDescent="0.35">
      <c r="A108" s="32" t="s">
        <v>17</v>
      </c>
      <c r="B108" s="96" t="s">
        <v>26</v>
      </c>
      <c r="C108" s="14">
        <v>0</v>
      </c>
    </row>
    <row r="109" spans="1:3" ht="18" customHeight="1" x14ac:dyDescent="0.35">
      <c r="A109" s="32" t="s">
        <v>28</v>
      </c>
      <c r="B109" s="97"/>
      <c r="C109" s="14">
        <v>1</v>
      </c>
    </row>
    <row r="110" spans="1:3" ht="18" customHeight="1" x14ac:dyDescent="0.35">
      <c r="A110" s="32" t="s">
        <v>154</v>
      </c>
      <c r="B110" s="97"/>
      <c r="C110" s="14">
        <v>4679</v>
      </c>
    </row>
    <row r="111" spans="1:3" ht="18.75" customHeight="1" x14ac:dyDescent="0.35">
      <c r="A111" s="32" t="s">
        <v>74</v>
      </c>
      <c r="B111" s="97"/>
      <c r="C111" s="14">
        <v>2</v>
      </c>
    </row>
    <row r="112" spans="1:3" ht="18.75" customHeight="1" x14ac:dyDescent="0.35">
      <c r="A112" s="32" t="s">
        <v>42</v>
      </c>
      <c r="B112" s="97"/>
      <c r="C112" s="14">
        <v>0</v>
      </c>
    </row>
    <row r="113" spans="1:4" ht="19.5" customHeight="1" x14ac:dyDescent="0.35">
      <c r="A113" s="32" t="s">
        <v>75</v>
      </c>
      <c r="B113" s="97"/>
      <c r="C113" s="14">
        <v>3</v>
      </c>
    </row>
    <row r="114" spans="1:4" ht="19.5" customHeight="1" x14ac:dyDescent="0.35">
      <c r="A114" s="32" t="s">
        <v>76</v>
      </c>
      <c r="B114" s="97"/>
      <c r="C114" s="14">
        <v>1436</v>
      </c>
    </row>
    <row r="115" spans="1:4" ht="19.5" customHeight="1" x14ac:dyDescent="0.35">
      <c r="A115" s="32" t="s">
        <v>24</v>
      </c>
      <c r="B115" s="97"/>
      <c r="C115" s="14">
        <v>0</v>
      </c>
    </row>
    <row r="116" spans="1:4" ht="19.5" customHeight="1" x14ac:dyDescent="0.35">
      <c r="A116" s="32" t="s">
        <v>15</v>
      </c>
      <c r="B116" s="98"/>
      <c r="C116" s="14">
        <f>SUM(C108:C115)</f>
        <v>6121</v>
      </c>
    </row>
    <row r="117" spans="1:4" ht="17.25" customHeight="1" x14ac:dyDescent="0.35">
      <c r="A117" s="94"/>
      <c r="B117" s="95"/>
      <c r="C117" s="95"/>
    </row>
    <row r="118" spans="1:4" ht="29.25" customHeight="1" x14ac:dyDescent="0.35">
      <c r="A118" s="45" t="s">
        <v>77</v>
      </c>
      <c r="B118" s="38" t="s">
        <v>155</v>
      </c>
      <c r="C118" s="39" t="s">
        <v>7</v>
      </c>
    </row>
    <row r="119" spans="1:4" ht="21.75" customHeight="1" x14ac:dyDescent="0.35">
      <c r="A119" s="46" t="s">
        <v>78</v>
      </c>
      <c r="B119" s="12" t="s">
        <v>79</v>
      </c>
      <c r="C119" s="14" t="s">
        <v>158</v>
      </c>
    </row>
    <row r="120" spans="1:4" ht="18.75" customHeight="1" x14ac:dyDescent="0.35">
      <c r="A120" s="95"/>
      <c r="B120" s="95"/>
      <c r="C120" s="95"/>
    </row>
    <row r="121" spans="1:4" ht="27" customHeight="1" x14ac:dyDescent="0.35">
      <c r="A121" s="47" t="s">
        <v>80</v>
      </c>
      <c r="B121" s="38" t="s">
        <v>156</v>
      </c>
      <c r="C121" s="39" t="s">
        <v>7</v>
      </c>
    </row>
    <row r="122" spans="1:4" ht="20.25" customHeight="1" x14ac:dyDescent="0.35">
      <c r="A122" s="24" t="s">
        <v>81</v>
      </c>
      <c r="B122" s="96" t="s">
        <v>79</v>
      </c>
      <c r="C122" s="14">
        <v>8</v>
      </c>
    </row>
    <row r="123" spans="1:4" ht="19.5" customHeight="1" x14ac:dyDescent="0.35">
      <c r="A123" s="24" t="s">
        <v>82</v>
      </c>
      <c r="B123" s="97"/>
      <c r="C123" s="16">
        <v>4244</v>
      </c>
    </row>
    <row r="124" spans="1:4" ht="17.25" customHeight="1" x14ac:dyDescent="0.35">
      <c r="A124" s="8" t="s">
        <v>15</v>
      </c>
      <c r="B124" s="98"/>
      <c r="C124" s="14">
        <f>SUM(C122:C123)</f>
        <v>4252</v>
      </c>
    </row>
    <row r="125" spans="1:4" x14ac:dyDescent="0.35">
      <c r="A125" s="94"/>
      <c r="B125" s="95"/>
      <c r="C125" s="95"/>
    </row>
    <row r="126" spans="1:4" ht="29.25" customHeight="1" x14ac:dyDescent="0.35">
      <c r="A126" s="48" t="s">
        <v>83</v>
      </c>
      <c r="B126" s="38" t="s">
        <v>156</v>
      </c>
      <c r="C126" s="39" t="s">
        <v>7</v>
      </c>
    </row>
    <row r="127" spans="1:4" ht="19.5" customHeight="1" x14ac:dyDescent="0.35">
      <c r="A127" s="25" t="s">
        <v>84</v>
      </c>
      <c r="B127" s="96" t="s">
        <v>26</v>
      </c>
      <c r="C127" s="14">
        <v>14</v>
      </c>
      <c r="D127" s="17"/>
    </row>
    <row r="128" spans="1:4" ht="18" customHeight="1" x14ac:dyDescent="0.35">
      <c r="A128" s="26" t="s">
        <v>85</v>
      </c>
      <c r="B128" s="97"/>
      <c r="C128" s="14">
        <v>132</v>
      </c>
      <c r="D128" s="17"/>
    </row>
    <row r="129" spans="1:4" ht="18" customHeight="1" x14ac:dyDescent="0.35">
      <c r="A129" s="27" t="s">
        <v>86</v>
      </c>
      <c r="B129" s="97"/>
      <c r="C129" s="14">
        <v>992</v>
      </c>
      <c r="D129" s="17"/>
    </row>
    <row r="130" spans="1:4" ht="18" customHeight="1" x14ac:dyDescent="0.35">
      <c r="A130" s="28" t="s">
        <v>87</v>
      </c>
      <c r="B130" s="97"/>
      <c r="C130" s="16">
        <v>1566</v>
      </c>
      <c r="D130" s="17"/>
    </row>
    <row r="131" spans="1:4" ht="18" customHeight="1" x14ac:dyDescent="0.35">
      <c r="A131" s="29" t="s">
        <v>88</v>
      </c>
      <c r="B131" s="97"/>
      <c r="C131" s="14">
        <v>852</v>
      </c>
      <c r="D131" s="17"/>
    </row>
    <row r="132" spans="1:4" ht="16.5" customHeight="1" x14ac:dyDescent="0.35">
      <c r="A132" s="30" t="s">
        <v>89</v>
      </c>
      <c r="B132" s="97"/>
      <c r="C132" s="14">
        <v>696</v>
      </c>
      <c r="D132" s="17"/>
    </row>
    <row r="133" spans="1:4" ht="18" customHeight="1" x14ac:dyDescent="0.35">
      <c r="A133" s="9" t="s">
        <v>15</v>
      </c>
      <c r="B133" s="98"/>
      <c r="C133" s="16">
        <f>SUM(C127:C132)</f>
        <v>4252</v>
      </c>
      <c r="D133" s="17"/>
    </row>
  </sheetData>
  <mergeCells count="25">
    <mergeCell ref="B108:B116"/>
    <mergeCell ref="A69:C69"/>
    <mergeCell ref="B23:B31"/>
    <mergeCell ref="A33:A34"/>
    <mergeCell ref="A45:C45"/>
    <mergeCell ref="A51:C51"/>
    <mergeCell ref="A35:C35"/>
    <mergeCell ref="B53:B68"/>
    <mergeCell ref="B37:B44"/>
    <mergeCell ref="A82:C82"/>
    <mergeCell ref="A91:C91"/>
    <mergeCell ref="A106:C106"/>
    <mergeCell ref="B93:B105"/>
    <mergeCell ref="B71:B81"/>
    <mergeCell ref="B127:B133"/>
    <mergeCell ref="B122:B124"/>
    <mergeCell ref="A125:C125"/>
    <mergeCell ref="A117:C117"/>
    <mergeCell ref="A120:C120"/>
    <mergeCell ref="A2:C2"/>
    <mergeCell ref="A3:C3"/>
    <mergeCell ref="A32:C32"/>
    <mergeCell ref="A21:C21"/>
    <mergeCell ref="A12:C12"/>
    <mergeCell ref="A15:C1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BAFC-2B3D-4E66-B566-24C00AB53EEA}">
  <dimension ref="A1:H55"/>
  <sheetViews>
    <sheetView tabSelected="1" topLeftCell="A6" zoomScale="90" zoomScaleNormal="90" workbookViewId="0">
      <selection activeCell="H26" sqref="H26"/>
    </sheetView>
  </sheetViews>
  <sheetFormatPr defaultColWidth="8.7265625" defaultRowHeight="15.5" x14ac:dyDescent="0.35"/>
  <cols>
    <col min="1" max="1" width="64.81640625" style="10" customWidth="1"/>
    <col min="2" max="2" width="18.453125" style="10" customWidth="1"/>
    <col min="3" max="3" width="17.54296875" style="10" bestFit="1" customWidth="1"/>
    <col min="4" max="4" width="18.54296875" style="62" customWidth="1"/>
    <col min="5" max="16384" width="8.7265625" style="10"/>
  </cols>
  <sheetData>
    <row r="1" spans="1:8" ht="49.5" customHeight="1" thickBot="1" x14ac:dyDescent="0.4"/>
    <row r="2" spans="1:8" ht="20.25" customHeight="1" thickBot="1" x14ac:dyDescent="0.4">
      <c r="A2" s="121" t="s">
        <v>8</v>
      </c>
      <c r="B2" s="122"/>
      <c r="C2" s="122"/>
      <c r="D2" s="74"/>
      <c r="E2" s="110" t="s">
        <v>165</v>
      </c>
      <c r="F2" s="111"/>
      <c r="G2" s="111"/>
      <c r="H2" s="111"/>
    </row>
    <row r="3" spans="1:8" ht="31.5" thickBot="1" x14ac:dyDescent="0.4">
      <c r="A3" s="123" t="s">
        <v>93</v>
      </c>
      <c r="B3" s="124"/>
      <c r="C3" s="124"/>
      <c r="D3" s="75" t="s">
        <v>164</v>
      </c>
      <c r="E3" s="110"/>
      <c r="F3" s="111"/>
      <c r="G3" s="111"/>
      <c r="H3" s="111"/>
    </row>
    <row r="4" spans="1:8" ht="27.75" customHeight="1" x14ac:dyDescent="0.35">
      <c r="A4" s="54" t="s">
        <v>94</v>
      </c>
      <c r="B4" s="55" t="s">
        <v>160</v>
      </c>
      <c r="C4" s="63" t="s">
        <v>7</v>
      </c>
      <c r="D4" s="76" t="s">
        <v>161</v>
      </c>
      <c r="E4" s="110"/>
      <c r="F4" s="111"/>
      <c r="G4" s="111"/>
      <c r="H4" s="111"/>
    </row>
    <row r="5" spans="1:8" ht="18" customHeight="1" x14ac:dyDescent="0.35">
      <c r="A5" s="56" t="s">
        <v>95</v>
      </c>
      <c r="B5" s="128" t="s">
        <v>96</v>
      </c>
      <c r="C5" s="64">
        <f>C6/C7</f>
        <v>0.87343749999999998</v>
      </c>
      <c r="D5" s="77">
        <f>(C5*100)/85</f>
        <v>1.0275735294117647</v>
      </c>
    </row>
    <row r="6" spans="1:8" ht="18" customHeight="1" x14ac:dyDescent="0.35">
      <c r="A6" s="51" t="s">
        <v>97</v>
      </c>
      <c r="B6" s="128"/>
      <c r="C6" s="65">
        <v>3354</v>
      </c>
      <c r="D6" s="76"/>
    </row>
    <row r="7" spans="1:8" ht="17.25" customHeight="1" x14ac:dyDescent="0.35">
      <c r="A7" s="51" t="s">
        <v>98</v>
      </c>
      <c r="B7" s="128"/>
      <c r="C7" s="65">
        <v>3840</v>
      </c>
      <c r="D7" s="76"/>
    </row>
    <row r="8" spans="1:8" ht="31" x14ac:dyDescent="0.35">
      <c r="A8" s="57" t="s">
        <v>99</v>
      </c>
      <c r="B8" s="112" t="s">
        <v>100</v>
      </c>
      <c r="C8" s="66">
        <f>C9/C10</f>
        <v>3.4085365853658538</v>
      </c>
      <c r="D8" s="77">
        <f>(1-((C8-5)/5))</f>
        <v>1.3182926829268293</v>
      </c>
    </row>
    <row r="9" spans="1:8" x14ac:dyDescent="0.35">
      <c r="A9" s="10" t="s">
        <v>101</v>
      </c>
      <c r="B9" s="113"/>
      <c r="C9" s="65">
        <v>3354</v>
      </c>
      <c r="D9" s="76"/>
      <c r="F9"/>
    </row>
    <row r="10" spans="1:8" ht="16" x14ac:dyDescent="0.4">
      <c r="A10" s="51" t="s">
        <v>102</v>
      </c>
      <c r="B10" s="114"/>
      <c r="C10" s="67">
        <v>984</v>
      </c>
      <c r="D10" s="76"/>
      <c r="F10" s="82"/>
      <c r="H10" s="82"/>
    </row>
    <row r="11" spans="1:8" x14ac:dyDescent="0.35">
      <c r="A11" s="58" t="s">
        <v>103</v>
      </c>
      <c r="B11" s="125" t="s">
        <v>104</v>
      </c>
      <c r="C11" s="84">
        <f>(100-C5)*C8/C5/24</f>
        <v>16.118140243902442</v>
      </c>
      <c r="D11" s="77">
        <f>(1-((C11-24)/24))</f>
        <v>1.3284108231707317</v>
      </c>
    </row>
    <row r="12" spans="1:8" x14ac:dyDescent="0.35">
      <c r="A12" s="52" t="s">
        <v>105</v>
      </c>
      <c r="B12" s="126"/>
      <c r="C12" s="85">
        <f>C5</f>
        <v>0.87343749999999998</v>
      </c>
      <c r="D12" s="78"/>
    </row>
    <row r="13" spans="1:8" x14ac:dyDescent="0.35">
      <c r="A13" s="52" t="s">
        <v>106</v>
      </c>
      <c r="B13" s="127"/>
      <c r="C13" s="85">
        <f>C8</f>
        <v>3.4085365853658538</v>
      </c>
      <c r="D13" s="78"/>
    </row>
    <row r="14" spans="1:8" x14ac:dyDescent="0.35">
      <c r="A14" s="58" t="s">
        <v>107</v>
      </c>
      <c r="B14" s="112" t="s">
        <v>108</v>
      </c>
      <c r="C14" s="68">
        <f>C15/C16</f>
        <v>1.9230769230769232E-2</v>
      </c>
      <c r="D14" s="77">
        <f>(1-(((C14*100)-5)/5))</f>
        <v>1.6153846153846154</v>
      </c>
    </row>
    <row r="15" spans="1:8" x14ac:dyDescent="0.35">
      <c r="A15" s="10" t="s">
        <v>109</v>
      </c>
      <c r="B15" s="113"/>
      <c r="C15" s="69">
        <v>1</v>
      </c>
      <c r="D15" s="78"/>
    </row>
    <row r="16" spans="1:8" x14ac:dyDescent="0.35">
      <c r="A16" s="51" t="s">
        <v>110</v>
      </c>
      <c r="B16" s="114"/>
      <c r="C16" s="69">
        <v>52</v>
      </c>
      <c r="D16" s="78"/>
    </row>
    <row r="17" spans="1:4" x14ac:dyDescent="0.35">
      <c r="A17" s="59" t="s">
        <v>111</v>
      </c>
      <c r="B17" s="112" t="s">
        <v>112</v>
      </c>
      <c r="C17" s="68">
        <f>C18/C19</f>
        <v>6.5344224037339554E-2</v>
      </c>
      <c r="D17" s="77">
        <f>(1-(((C17*100)-20)/20))</f>
        <v>1.6732788798133023</v>
      </c>
    </row>
    <row r="18" spans="1:4" ht="31" x14ac:dyDescent="0.35">
      <c r="A18" s="53" t="s">
        <v>113</v>
      </c>
      <c r="B18" s="113"/>
      <c r="C18" s="69">
        <v>56</v>
      </c>
      <c r="D18" s="78"/>
    </row>
    <row r="19" spans="1:4" x14ac:dyDescent="0.35">
      <c r="A19" s="15" t="s">
        <v>114</v>
      </c>
      <c r="B19" s="114"/>
      <c r="C19" s="69">
        <v>857</v>
      </c>
      <c r="D19" s="78"/>
    </row>
    <row r="20" spans="1:4" x14ac:dyDescent="0.35">
      <c r="A20" s="60" t="s">
        <v>115</v>
      </c>
      <c r="B20" s="112" t="s">
        <v>116</v>
      </c>
      <c r="C20" s="118" t="s">
        <v>158</v>
      </c>
      <c r="D20" s="78" t="e">
        <f>(1-((C20-7)/7))</f>
        <v>#VALUE!</v>
      </c>
    </row>
    <row r="21" spans="1:4" x14ac:dyDescent="0.35">
      <c r="A21" s="15" t="s">
        <v>117</v>
      </c>
      <c r="B21" s="113"/>
      <c r="C21" s="119"/>
      <c r="D21" s="78"/>
    </row>
    <row r="22" spans="1:4" x14ac:dyDescent="0.35">
      <c r="A22" s="15" t="s">
        <v>118</v>
      </c>
      <c r="B22" s="114"/>
      <c r="C22" s="120"/>
      <c r="D22" s="78"/>
    </row>
    <row r="23" spans="1:4" ht="31" x14ac:dyDescent="0.35">
      <c r="A23" s="61" t="s">
        <v>119</v>
      </c>
      <c r="B23" s="112" t="s">
        <v>120</v>
      </c>
      <c r="C23" s="68">
        <f>C24/C25</f>
        <v>4.8913043478260872E-2</v>
      </c>
      <c r="D23" s="77">
        <f>(1-(((C23*100)-5)/5))</f>
        <v>1.0217391304347827</v>
      </c>
    </row>
    <row r="24" spans="1:4" ht="18.649999999999999" customHeight="1" x14ac:dyDescent="0.35">
      <c r="A24" s="15" t="s">
        <v>121</v>
      </c>
      <c r="B24" s="113"/>
      <c r="C24" s="69">
        <v>27</v>
      </c>
      <c r="D24" s="78"/>
    </row>
    <row r="25" spans="1:4" ht="17.5" customHeight="1" x14ac:dyDescent="0.35">
      <c r="A25" s="15" t="s">
        <v>122</v>
      </c>
      <c r="B25" s="114"/>
      <c r="C25" s="69">
        <v>552</v>
      </c>
      <c r="D25" s="78"/>
    </row>
    <row r="26" spans="1:4" ht="46.5" x14ac:dyDescent="0.35">
      <c r="A26" s="61" t="s">
        <v>123</v>
      </c>
      <c r="B26" s="112" t="s">
        <v>124</v>
      </c>
      <c r="C26" s="70" t="e">
        <f>C27/C28</f>
        <v>#DIV/0!</v>
      </c>
      <c r="D26" s="78"/>
    </row>
    <row r="27" spans="1:4" x14ac:dyDescent="0.35">
      <c r="A27" s="53" t="s">
        <v>125</v>
      </c>
      <c r="B27" s="113"/>
      <c r="C27" s="71"/>
      <c r="D27" s="78"/>
    </row>
    <row r="28" spans="1:4" ht="31" x14ac:dyDescent="0.35">
      <c r="A28" s="53" t="s">
        <v>126</v>
      </c>
      <c r="B28" s="114"/>
      <c r="C28" s="71"/>
      <c r="D28" s="78"/>
    </row>
    <row r="29" spans="1:4" ht="46.5" x14ac:dyDescent="0.35">
      <c r="A29" s="61" t="s">
        <v>127</v>
      </c>
      <c r="B29" s="112" t="s">
        <v>128</v>
      </c>
      <c r="C29" s="70" t="e">
        <f>C30/C31</f>
        <v>#DIV/0!</v>
      </c>
      <c r="D29" s="78"/>
    </row>
    <row r="30" spans="1:4" x14ac:dyDescent="0.35">
      <c r="A30" s="53" t="s">
        <v>125</v>
      </c>
      <c r="B30" s="113"/>
      <c r="C30" s="71"/>
      <c r="D30" s="78"/>
    </row>
    <row r="31" spans="1:4" ht="31" x14ac:dyDescent="0.35">
      <c r="A31" s="53" t="s">
        <v>126</v>
      </c>
      <c r="B31" s="114"/>
      <c r="C31" s="71"/>
      <c r="D31" s="78"/>
    </row>
    <row r="32" spans="1:4" ht="17.25" customHeight="1" x14ac:dyDescent="0.35">
      <c r="A32" s="59" t="s">
        <v>129</v>
      </c>
      <c r="B32" s="112" t="s">
        <v>90</v>
      </c>
      <c r="C32" s="68">
        <f>C33/C34</f>
        <v>0.74117647058823533</v>
      </c>
      <c r="D32" s="77">
        <f>(C32*100)/70</f>
        <v>1.0588235294117647</v>
      </c>
    </row>
    <row r="33" spans="1:4" ht="19.5" customHeight="1" x14ac:dyDescent="0.35">
      <c r="A33" s="15" t="s">
        <v>91</v>
      </c>
      <c r="B33" s="113"/>
      <c r="C33" s="69">
        <v>63</v>
      </c>
      <c r="D33" s="78"/>
    </row>
    <row r="34" spans="1:4" ht="17.25" customHeight="1" x14ac:dyDescent="0.35">
      <c r="A34" s="15" t="s">
        <v>92</v>
      </c>
      <c r="B34" s="114"/>
      <c r="C34" s="69">
        <v>85</v>
      </c>
      <c r="D34" s="78"/>
    </row>
    <row r="35" spans="1:4" ht="31" x14ac:dyDescent="0.35">
      <c r="A35" s="61" t="s">
        <v>130</v>
      </c>
      <c r="B35" s="115">
        <v>1</v>
      </c>
      <c r="C35" s="72">
        <f>C36/C37</f>
        <v>1</v>
      </c>
      <c r="D35" s="77">
        <f>(C35*100)/100</f>
        <v>1</v>
      </c>
    </row>
    <row r="36" spans="1:4" ht="31" x14ac:dyDescent="0.35">
      <c r="A36" s="53" t="s">
        <v>131</v>
      </c>
      <c r="B36" s="116"/>
      <c r="C36" s="69">
        <v>63</v>
      </c>
      <c r="D36" s="76"/>
    </row>
    <row r="37" spans="1:4" x14ac:dyDescent="0.35">
      <c r="A37" s="15" t="s">
        <v>132</v>
      </c>
      <c r="B37" s="117"/>
      <c r="C37" s="69">
        <v>63</v>
      </c>
      <c r="D37" s="76"/>
    </row>
    <row r="38" spans="1:4" ht="31" x14ac:dyDescent="0.35">
      <c r="A38" s="61" t="s">
        <v>133</v>
      </c>
      <c r="B38" s="112" t="s">
        <v>134</v>
      </c>
      <c r="C38" s="68">
        <f>C39/C40</f>
        <v>0.92065961418792785</v>
      </c>
      <c r="D38" s="77">
        <f>(C38*100)/70</f>
        <v>1.3152280202684683</v>
      </c>
    </row>
    <row r="39" spans="1:4" ht="18.649999999999999" customHeight="1" x14ac:dyDescent="0.35">
      <c r="A39" s="15" t="s">
        <v>135</v>
      </c>
      <c r="B39" s="113"/>
      <c r="C39" s="69">
        <v>2959</v>
      </c>
      <c r="D39" s="76"/>
    </row>
    <row r="40" spans="1:4" ht="19" customHeight="1" x14ac:dyDescent="0.35">
      <c r="A40" s="15" t="s">
        <v>136</v>
      </c>
      <c r="B40" s="114"/>
      <c r="C40" s="69">
        <v>3214</v>
      </c>
      <c r="D40" s="78"/>
    </row>
    <row r="41" spans="1:4" ht="48.75" customHeight="1" x14ac:dyDescent="0.35">
      <c r="A41" s="61" t="s">
        <v>137</v>
      </c>
      <c r="B41" s="112" t="s">
        <v>138</v>
      </c>
      <c r="C41" s="68">
        <f>C42/C43</f>
        <v>0.87530562347188268</v>
      </c>
      <c r="D41" s="77">
        <f>(C41*100)/80</f>
        <v>1.0941320293398533</v>
      </c>
    </row>
    <row r="42" spans="1:4" x14ac:dyDescent="0.35">
      <c r="A42" s="53" t="s">
        <v>139</v>
      </c>
      <c r="B42" s="113"/>
      <c r="C42" s="69">
        <v>358</v>
      </c>
      <c r="D42" s="78"/>
    </row>
    <row r="43" spans="1:4" x14ac:dyDescent="0.35">
      <c r="A43" s="15" t="s">
        <v>140</v>
      </c>
      <c r="B43" s="114"/>
      <c r="C43" s="69">
        <v>409</v>
      </c>
      <c r="D43" s="78"/>
    </row>
    <row r="44" spans="1:4" ht="46.5" x14ac:dyDescent="0.35">
      <c r="A44" s="61" t="s">
        <v>162</v>
      </c>
      <c r="B44" s="112" t="s">
        <v>138</v>
      </c>
      <c r="C44" s="68">
        <f>C45/C46</f>
        <v>0.5012224938875306</v>
      </c>
      <c r="D44" s="77">
        <f>(C44*100)/80</f>
        <v>0.62652811735941327</v>
      </c>
    </row>
    <row r="45" spans="1:4" ht="17.5" customHeight="1" x14ac:dyDescent="0.35">
      <c r="A45" s="53" t="s">
        <v>141</v>
      </c>
      <c r="B45" s="113"/>
      <c r="C45" s="69">
        <v>205</v>
      </c>
      <c r="D45" s="78"/>
    </row>
    <row r="46" spans="1:4" ht="18" customHeight="1" x14ac:dyDescent="0.35">
      <c r="A46" s="15" t="s">
        <v>142</v>
      </c>
      <c r="B46" s="114"/>
      <c r="C46" s="69">
        <v>409</v>
      </c>
      <c r="D46" s="78"/>
    </row>
    <row r="47" spans="1:4" ht="16.5" customHeight="1" x14ac:dyDescent="0.35">
      <c r="A47" s="59" t="s">
        <v>143</v>
      </c>
      <c r="B47" s="112" t="s">
        <v>144</v>
      </c>
      <c r="C47" s="68">
        <f>C48/C49</f>
        <v>0.79028045872601338</v>
      </c>
      <c r="D47" s="77">
        <f>(C47*100)/95</f>
        <v>0.83187416708001405</v>
      </c>
    </row>
    <row r="48" spans="1:4" ht="31" x14ac:dyDescent="0.35">
      <c r="A48" s="53" t="s">
        <v>145</v>
      </c>
      <c r="B48" s="113"/>
      <c r="C48" s="83">
        <v>83520</v>
      </c>
      <c r="D48" s="78"/>
    </row>
    <row r="49" spans="1:4" x14ac:dyDescent="0.35">
      <c r="A49" s="15" t="s">
        <v>146</v>
      </c>
      <c r="B49" s="114"/>
      <c r="C49" s="83">
        <v>105684</v>
      </c>
      <c r="D49" s="78"/>
    </row>
    <row r="50" spans="1:4" ht="31" x14ac:dyDescent="0.35">
      <c r="A50" s="61" t="s">
        <v>147</v>
      </c>
      <c r="B50" s="112" t="s">
        <v>148</v>
      </c>
      <c r="C50" s="68">
        <f>C51/C52</f>
        <v>1.9138367912694748E-3</v>
      </c>
      <c r="D50" s="77">
        <f>(1-(((C50*100)-2)/2))</f>
        <v>1.9043081604365262</v>
      </c>
    </row>
    <row r="51" spans="1:4" ht="23.5" customHeight="1" x14ac:dyDescent="0.35">
      <c r="A51" s="53" t="s">
        <v>163</v>
      </c>
      <c r="B51" s="113"/>
      <c r="C51" s="73">
        <v>1371.91</v>
      </c>
      <c r="D51" s="78"/>
    </row>
    <row r="52" spans="1:4" x14ac:dyDescent="0.35">
      <c r="A52" s="53" t="s">
        <v>149</v>
      </c>
      <c r="B52" s="114"/>
      <c r="C52" s="73">
        <v>716837.51</v>
      </c>
      <c r="D52" s="78"/>
    </row>
    <row r="53" spans="1:4" x14ac:dyDescent="0.35">
      <c r="A53" s="61" t="s">
        <v>150</v>
      </c>
      <c r="B53" s="112" t="s">
        <v>151</v>
      </c>
      <c r="C53" s="68">
        <f>C54/C55</f>
        <v>0.9868852459016394</v>
      </c>
      <c r="D53" s="77">
        <f>(C53*100)/90</f>
        <v>1.0965391621129326</v>
      </c>
    </row>
    <row r="54" spans="1:4" x14ac:dyDescent="0.35">
      <c r="A54" s="15" t="s">
        <v>152</v>
      </c>
      <c r="B54" s="113"/>
      <c r="C54" s="69">
        <v>301</v>
      </c>
      <c r="D54" s="76"/>
    </row>
    <row r="55" spans="1:4" ht="31" x14ac:dyDescent="0.35">
      <c r="A55" s="53" t="s">
        <v>153</v>
      </c>
      <c r="B55" s="114"/>
      <c r="C55" s="69">
        <v>305</v>
      </c>
      <c r="D55" s="79"/>
    </row>
  </sheetData>
  <mergeCells count="21">
    <mergeCell ref="B11:B13"/>
    <mergeCell ref="B14:B16"/>
    <mergeCell ref="B17:B19"/>
    <mergeCell ref="B5:B7"/>
    <mergeCell ref="B8:B10"/>
    <mergeCell ref="E2:H4"/>
    <mergeCell ref="B47:B49"/>
    <mergeCell ref="B50:B52"/>
    <mergeCell ref="B53:B55"/>
    <mergeCell ref="B38:B40"/>
    <mergeCell ref="B41:B43"/>
    <mergeCell ref="B44:B46"/>
    <mergeCell ref="B29:B31"/>
    <mergeCell ref="B32:B34"/>
    <mergeCell ref="B35:B37"/>
    <mergeCell ref="B20:B22"/>
    <mergeCell ref="B23:B25"/>
    <mergeCell ref="B26:B28"/>
    <mergeCell ref="C20:C22"/>
    <mergeCell ref="A2:C2"/>
    <mergeCell ref="A3:C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Indicadores de Produção</vt:lpstr>
      <vt:lpstr>Indicadores de Desempenho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Rocha Gomes</dc:creator>
  <cp:lastModifiedBy>Setorial</cp:lastModifiedBy>
  <dcterms:created xsi:type="dcterms:W3CDTF">2025-09-02T16:18:54Z</dcterms:created>
  <dcterms:modified xsi:type="dcterms:W3CDTF">2025-10-16T13:31:52Z</dcterms:modified>
</cp:coreProperties>
</file>